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<sst xmlns="http://schemas.openxmlformats.org/spreadsheetml/2006/main" count="31" uniqueCount="31">
  <si>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</si>
  <si>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</si>
  <si>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</si>
  <si>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</si>
  <si>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</si>
  <si>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</si>
  <si>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</si>
  <si>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</si>
  <si>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</si>
  <si>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</si>
  <si>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</si>
  <si>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</si>
  <si>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</si>
  <si>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</si>
  <si>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</si>
  <si>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</si>
  <si>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</si>
  <si>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</si>
  <si>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</si>
  <si>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</si>
  <si>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</si>
  <si>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</si>
  <si>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</si>
  <si>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</si>
  <si>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</si>
  <si>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</si>
  <si>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</si>
  <si>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</si>
  <si>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3002,00 - ремонт трубопровода ХВС, замена крана шарового (подвал).</t>
  </si>
  <si>
    <t>6573,00 - ремонт трубопровода канализации (кв. 75 стояк).</t>
  </si>
  <si>
    <t>13710,00 - замена термопреобразователя, врезок.                                                                        2740,00 - ремонт трубопровода ХВС, ГВС         (кв. 47).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</si>
</sst>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G14" sqref="G14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7721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ул.Черняховского д.16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4317.2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327472.08999999985</v>
      </c>
    </row>
    <row r="11" spans="1:5" ht="32.25" customHeight="1">
      <c r="A11" s="3">
        <v>1</v>
      </c>
      <c r="B11" s="9" t="s">
        <v>4</v>
      </c>
      <c r="C11" s="5">
        <f>VLOOKUP(A1,'[1]2021'!$A$1:$AH$101,5,0)</f>
        <v>7664.28</v>
      </c>
      <c r="D11" s="5">
        <f>VLOOKUP(A1,'[1]2021'!$A$1:$AH$101,18,0)</f>
        <v>3002</v>
      </c>
      <c r="E11" s="7" t="s">
        <v>28</v>
      </c>
    </row>
    <row r="12" spans="1:5" ht="15.75" customHeight="1">
      <c r="A12" s="3">
        <v>2</v>
      </c>
      <c r="B12" s="9" t="s">
        <v>5</v>
      </c>
      <c r="C12" s="5">
        <f>VLOOKUP(A1,'[1]2021'!$A$1:$AH$101,6,0)</f>
        <v>10488.77</v>
      </c>
      <c r="D12" s="5">
        <f>VLOOKUP(A1,'[1]2021'!$A$1:$AH$101,19,0)</f>
        <v>0</v>
      </c>
      <c r="E12" s="7"/>
    </row>
    <row r="13" spans="1:5" ht="15.75">
      <c r="A13" s="3">
        <v>3</v>
      </c>
      <c r="B13" s="9" t="s">
        <v>6</v>
      </c>
      <c r="C13" s="5">
        <f>VLOOKUP(A1,'[1]2021'!$A$1:$AH$101,7,0)</f>
        <v>10499.6</v>
      </c>
      <c r="D13" s="5">
        <f>VLOOKUP(A1,'[1]2021'!$A$1:$AH$101,20,0)</f>
        <v>0</v>
      </c>
      <c r="E13" s="7"/>
    </row>
    <row r="14" spans="1:5" ht="15.75">
      <c r="A14" s="3">
        <v>4</v>
      </c>
      <c r="B14" s="9" t="s">
        <v>7</v>
      </c>
      <c r="C14" s="5">
        <f>VLOOKUP(A1,'[1]2021'!$A$1:$AH$101,8,0)</f>
        <v>11512.41</v>
      </c>
      <c r="D14" s="5">
        <f>VLOOKUP(A1,'[1]2021'!$A$1:$AH$101,21,0)</f>
        <v>0</v>
      </c>
      <c r="E14" s="7"/>
    </row>
    <row r="15" spans="1:5" ht="15" customHeight="1">
      <c r="A15" s="3">
        <v>5</v>
      </c>
      <c r="B15" s="9" t="s">
        <v>8</v>
      </c>
      <c r="C15" s="5">
        <f>VLOOKUP(A1,'[1]2021'!$A$1:$AH$101,9,0)</f>
        <v>14842.82</v>
      </c>
      <c r="D15" s="5">
        <f>VLOOKUP(A1,'[1]2021'!$A$1:$AH$101,22,0)</f>
        <v>0</v>
      </c>
      <c r="E15" s="7"/>
    </row>
    <row r="16" spans="1:5" ht="15.75">
      <c r="A16" s="3">
        <v>6</v>
      </c>
      <c r="B16" s="9" t="s">
        <v>9</v>
      </c>
      <c r="C16" s="5">
        <f>VLOOKUP(A1,'[1]2021'!$A$1:$AH$101,10,0)</f>
        <v>15136.61</v>
      </c>
      <c r="D16" s="5">
        <f>VLOOKUP(A1,'[1]2021'!$A$1:$AH$101,23,0)</f>
        <v>0</v>
      </c>
      <c r="E16" s="7"/>
    </row>
    <row r="17" spans="1:5" ht="31.5">
      <c r="A17" s="3">
        <v>7</v>
      </c>
      <c r="B17" s="9" t="s">
        <v>10</v>
      </c>
      <c r="C17" s="5">
        <f>VLOOKUP(A1,'[1]2021'!$A$1:$AH$101,11,0)</f>
        <v>12483.83</v>
      </c>
      <c r="D17" s="5">
        <f>VLOOKUP(A1,'[1]2021'!$A$1:$AH$101,24,0)</f>
        <v>6573</v>
      </c>
      <c r="E17" s="7" t="s">
        <v>29</v>
      </c>
    </row>
    <row r="18" spans="1:5" ht="63">
      <c r="A18" s="3">
        <v>8</v>
      </c>
      <c r="B18" s="9" t="s">
        <v>11</v>
      </c>
      <c r="C18" s="5">
        <f>VLOOKUP(A1,'[1]2021'!$A$1:$AH$101,12,0)</f>
        <v>8970.89</v>
      </c>
      <c r="D18" s="5">
        <f>VLOOKUP(A1,'[1]2021'!$A$1:$AH$102,25,0)</f>
        <v>16450</v>
      </c>
      <c r="E18" s="7" t="s">
        <v>30</v>
      </c>
    </row>
    <row r="19" spans="1:5" ht="15.75">
      <c r="A19" s="3">
        <v>9</v>
      </c>
      <c r="B19" s="9" t="s">
        <v>12</v>
      </c>
      <c r="C19" s="5">
        <f>VLOOKUP(A1,'[1]2021'!$A$1:$AH$101,13,0)</f>
        <v>12325.12</v>
      </c>
      <c r="D19" s="5">
        <f>VLOOKUP(A1,'[1]2021'!$A$1:$AH$101,26,0)</f>
        <v>0</v>
      </c>
      <c r="E19" s="7"/>
    </row>
    <row r="20" spans="1:5" ht="15.75">
      <c r="A20" s="3">
        <v>10</v>
      </c>
      <c r="B20" s="9" t="s">
        <v>13</v>
      </c>
      <c r="C20" s="5">
        <f>VLOOKUP(A1,'[1]2021'!$A$1:$AH$101,14,0)</f>
        <v>17741.46</v>
      </c>
      <c r="D20" s="5">
        <f>VLOOKUP(A1,'[1]2021'!$A$1:$AH$101,27,0)</f>
        <v>0</v>
      </c>
      <c r="E20" s="7"/>
    </row>
    <row r="21" spans="1:5" ht="16.5" customHeight="1">
      <c r="A21" s="3">
        <v>11</v>
      </c>
      <c r="B21" s="9" t="s">
        <v>14</v>
      </c>
      <c r="C21" s="5">
        <f>VLOOKUP(A1,'[1]2021'!$A$1:$AH$101,15,0)</f>
        <v>10685.98</v>
      </c>
      <c r="D21" s="5">
        <f>VLOOKUP(A1,'[1]2021'!$A$1:$AH$101,28,0)</f>
        <v>0</v>
      </c>
      <c r="E21" s="7"/>
    </row>
    <row r="22" spans="1:5" ht="15.75">
      <c r="A22" s="3">
        <v>12</v>
      </c>
      <c r="B22" s="9" t="s">
        <v>15</v>
      </c>
      <c r="C22" s="5">
        <f>VLOOKUP(A1,'[1]2021'!$A$1:$AH$101,16,0)</f>
        <v>14353.93</v>
      </c>
      <c r="D22" s="5">
        <f>VLOOKUP(A1,'[1]2021'!$A$1:$AH$101,29,0)</f>
        <v>0</v>
      </c>
      <c r="E22" s="7"/>
    </row>
    <row r="23" spans="1:5" ht="15.75">
      <c r="A23" s="22" t="s">
        <v>16</v>
      </c>
      <c r="B23" s="23"/>
      <c r="C23" s="6">
        <f>SUM(C11:C22)</f>
        <v>146705.69999999998</v>
      </c>
      <c r="D23" s="6">
        <f>SUM(D11:D22)</f>
        <v>26025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448152.7899999998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2022-02-09T08:02:25Z</dcterms:modified>
  <cp:category/>
  <cp:version/>
  <cp:contentType/>
  <cp:contentStatus/>
</cp:coreProperties>
</file>